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075" windowHeight="7605"/>
  </bookViews>
  <sheets>
    <sheet name="共振周波数" sheetId="1" r:id="rId1"/>
  </sheets>
  <calcPr calcId="125725"/>
</workbook>
</file>

<file path=xl/calcChain.xml><?xml version="1.0" encoding="utf-8"?>
<calcChain xmlns="http://schemas.openxmlformats.org/spreadsheetml/2006/main">
  <c r="K27" i="1"/>
  <c r="L27"/>
  <c r="M27"/>
  <c r="N27"/>
  <c r="O27"/>
  <c r="P27"/>
  <c r="Q27"/>
  <c r="C27" s="1"/>
  <c r="K28"/>
  <c r="L28"/>
  <c r="M28"/>
  <c r="N28"/>
  <c r="O28"/>
  <c r="P28"/>
  <c r="Q28"/>
  <c r="C28" s="1"/>
  <c r="K29"/>
  <c r="L29"/>
  <c r="M29"/>
  <c r="N29"/>
  <c r="O29"/>
  <c r="P29"/>
  <c r="Q29"/>
  <c r="C29" s="1"/>
  <c r="K30"/>
  <c r="L30"/>
  <c r="M30"/>
  <c r="N30"/>
  <c r="O30"/>
  <c r="P30"/>
  <c r="Q30"/>
  <c r="C30" s="1"/>
  <c r="K31"/>
  <c r="L31"/>
  <c r="M31"/>
  <c r="N31"/>
  <c r="O31"/>
  <c r="P31"/>
  <c r="Q31"/>
  <c r="C31" s="1"/>
  <c r="K32"/>
  <c r="L32"/>
  <c r="M32"/>
  <c r="N32"/>
  <c r="O32"/>
  <c r="P32"/>
  <c r="Q32"/>
  <c r="C32" s="1"/>
  <c r="K33"/>
  <c r="L33"/>
  <c r="M33"/>
  <c r="N33"/>
  <c r="O33"/>
  <c r="P33"/>
  <c r="Q33"/>
  <c r="C33" s="1"/>
  <c r="K34"/>
  <c r="L34"/>
  <c r="M34"/>
  <c r="N34"/>
  <c r="O34"/>
  <c r="P34"/>
  <c r="Q34"/>
  <c r="C34" s="1"/>
  <c r="K35"/>
  <c r="L35"/>
  <c r="M35"/>
  <c r="N35"/>
  <c r="O35"/>
  <c r="P35"/>
  <c r="Q35"/>
  <c r="C35" s="1"/>
  <c r="K36"/>
  <c r="L36"/>
  <c r="M36"/>
  <c r="N36"/>
  <c r="O36"/>
  <c r="P36"/>
  <c r="Q36"/>
  <c r="C36" s="1"/>
  <c r="K42"/>
  <c r="L42"/>
  <c r="M42"/>
  <c r="N42" s="1"/>
  <c r="P42"/>
  <c r="K43"/>
  <c r="L43"/>
  <c r="M43"/>
  <c r="N43"/>
  <c r="P43"/>
  <c r="Q43"/>
  <c r="C43" s="1"/>
  <c r="K44"/>
  <c r="L44"/>
  <c r="M44"/>
  <c r="N44" s="1"/>
  <c r="P44"/>
  <c r="K45"/>
  <c r="L45"/>
  <c r="M45"/>
  <c r="N45"/>
  <c r="P45"/>
  <c r="Q45"/>
  <c r="C45" s="1"/>
  <c r="K46"/>
  <c r="L46"/>
  <c r="M46"/>
  <c r="N46" s="1"/>
  <c r="P46"/>
  <c r="K47"/>
  <c r="L47"/>
  <c r="M47"/>
  <c r="N47"/>
  <c r="P47"/>
  <c r="Q47"/>
  <c r="C47" s="1"/>
  <c r="K48"/>
  <c r="L48"/>
  <c r="M48"/>
  <c r="N48" s="1"/>
  <c r="P48"/>
  <c r="L58"/>
  <c r="M58"/>
  <c r="N58"/>
  <c r="O58"/>
  <c r="P58" s="1"/>
  <c r="S58" s="1"/>
  <c r="C58" s="1"/>
  <c r="Q58"/>
  <c r="R58" s="1"/>
  <c r="L59"/>
  <c r="O59" s="1"/>
  <c r="P59" s="1"/>
  <c r="S59" s="1"/>
  <c r="C59" s="1"/>
  <c r="M59"/>
  <c r="N59"/>
  <c r="Q59"/>
  <c r="R59"/>
  <c r="L60"/>
  <c r="M60"/>
  <c r="N60"/>
  <c r="O60"/>
  <c r="P60" s="1"/>
  <c r="S60" s="1"/>
  <c r="C60" s="1"/>
  <c r="Q60"/>
  <c r="R60" s="1"/>
  <c r="L61"/>
  <c r="O61" s="1"/>
  <c r="P61" s="1"/>
  <c r="S61" s="1"/>
  <c r="C61" s="1"/>
  <c r="M61"/>
  <c r="N61"/>
  <c r="Q61"/>
  <c r="R61"/>
  <c r="L62"/>
  <c r="M62"/>
  <c r="N62"/>
  <c r="O62"/>
  <c r="P62" s="1"/>
  <c r="S62" s="1"/>
  <c r="C62" s="1"/>
  <c r="Q62"/>
  <c r="R62" s="1"/>
  <c r="L63"/>
  <c r="O63" s="1"/>
  <c r="P63" s="1"/>
  <c r="S63" s="1"/>
  <c r="C63" s="1"/>
  <c r="M63"/>
  <c r="N63"/>
  <c r="Q63"/>
  <c r="R63"/>
  <c r="L64"/>
  <c r="M64"/>
  <c r="N64"/>
  <c r="O64"/>
  <c r="P64" s="1"/>
  <c r="S64" s="1"/>
  <c r="C64" s="1"/>
  <c r="Q64"/>
  <c r="R64" s="1"/>
  <c r="L65"/>
  <c r="O65" s="1"/>
  <c r="P65" s="1"/>
  <c r="S65" s="1"/>
  <c r="C65" s="1"/>
  <c r="M65"/>
  <c r="N65"/>
  <c r="Q65"/>
  <c r="R65"/>
  <c r="L71"/>
  <c r="M71"/>
  <c r="N71" s="1"/>
  <c r="O71" s="1"/>
  <c r="P71" s="1"/>
  <c r="Q71" s="1"/>
  <c r="C71" s="1"/>
  <c r="L72"/>
  <c r="M72"/>
  <c r="N72"/>
  <c r="O72" s="1"/>
  <c r="P72" s="1"/>
  <c r="Q72" s="1"/>
  <c r="C72" s="1"/>
  <c r="L73"/>
  <c r="M73"/>
  <c r="N73" s="1"/>
  <c r="O73" s="1"/>
  <c r="P73" s="1"/>
  <c r="Q73" s="1"/>
  <c r="C73" s="1"/>
  <c r="L74"/>
  <c r="M74"/>
  <c r="N74"/>
  <c r="O74" s="1"/>
  <c r="P74" s="1"/>
  <c r="Q74" s="1"/>
  <c r="C74" s="1"/>
  <c r="L75"/>
  <c r="M75"/>
  <c r="N75" s="1"/>
  <c r="O75" s="1"/>
  <c r="P75" s="1"/>
  <c r="Q75" s="1"/>
  <c r="C75" s="1"/>
  <c r="L76"/>
  <c r="M76"/>
  <c r="N76"/>
  <c r="O76" s="1"/>
  <c r="P76" s="1"/>
  <c r="Q76" s="1"/>
  <c r="C76" s="1"/>
  <c r="L77"/>
  <c r="M77"/>
  <c r="N77" s="1"/>
  <c r="O77" s="1"/>
  <c r="P77" s="1"/>
  <c r="Q77" s="1"/>
  <c r="C77" s="1"/>
  <c r="L78"/>
  <c r="M78"/>
  <c r="N78"/>
  <c r="O78" s="1"/>
  <c r="P78" s="1"/>
  <c r="Q78" s="1"/>
  <c r="C78" s="1"/>
  <c r="Q48" l="1"/>
  <c r="C48" s="1"/>
  <c r="Q46"/>
  <c r="C46" s="1"/>
  <c r="Q44"/>
  <c r="C44" s="1"/>
  <c r="Q42"/>
  <c r="C42" s="1"/>
</calcChain>
</file>

<file path=xl/sharedStrings.xml><?xml version="1.0" encoding="utf-8"?>
<sst xmlns="http://schemas.openxmlformats.org/spreadsheetml/2006/main" count="135" uniqueCount="64">
  <si>
    <t>パンフレット（改）</t>
    <rPh sb="7" eb="8">
      <t>カイ</t>
    </rPh>
    <phoneticPr fontId="1"/>
  </si>
  <si>
    <t>パンフレット</t>
    <phoneticPr fontId="1"/>
  </si>
  <si>
    <t>MK-04</t>
    <phoneticPr fontId="1"/>
  </si>
  <si>
    <t>Fd2</t>
    <phoneticPr fontId="1"/>
  </si>
  <si>
    <t>C^1/2</t>
    <phoneticPr fontId="1"/>
  </si>
  <si>
    <t>L2/((V1+V2)*(L3+r'))</t>
    <phoneticPr fontId="1"/>
  </si>
  <si>
    <t>r'</t>
    <phoneticPr fontId="1"/>
  </si>
  <si>
    <t>L2（cm＾2）</t>
    <phoneticPr fontId="1"/>
  </si>
  <si>
    <t>L1（cm＾2）</t>
    <phoneticPr fontId="1"/>
  </si>
  <si>
    <t>b2（cm）</t>
    <phoneticPr fontId="1"/>
  </si>
  <si>
    <t>b1（cm）</t>
    <phoneticPr fontId="1"/>
  </si>
  <si>
    <t>a2（cm）</t>
    <phoneticPr fontId="1"/>
  </si>
  <si>
    <t>a1（cm）</t>
    <phoneticPr fontId="1"/>
  </si>
  <si>
    <t>V2（l）</t>
    <phoneticPr fontId="1"/>
  </si>
  <si>
    <t>V1（l）</t>
    <phoneticPr fontId="1"/>
  </si>
  <si>
    <t>L'3（ｃｍ）</t>
    <phoneticPr fontId="1"/>
  </si>
  <si>
    <t>Fd2（Hz）</t>
    <phoneticPr fontId="1"/>
  </si>
  <si>
    <t>C</t>
    <phoneticPr fontId="1"/>
  </si>
  <si>
    <t>入力値</t>
    <rPh sb="0" eb="3">
      <t>ニュウリョクチ</t>
    </rPh>
    <phoneticPr fontId="1"/>
  </si>
  <si>
    <t>名称</t>
    <rPh sb="0" eb="2">
      <t>メイショウ</t>
    </rPh>
    <phoneticPr fontId="1"/>
  </si>
  <si>
    <t>No</t>
    <phoneticPr fontId="1"/>
  </si>
  <si>
    <t>計算値</t>
    <rPh sb="0" eb="3">
      <t>ケイサンチ</t>
    </rPh>
    <phoneticPr fontId="1"/>
  </si>
  <si>
    <t>第2ダクト共振周波数</t>
    <rPh sb="0" eb="1">
      <t>ダイ</t>
    </rPh>
    <rPh sb="5" eb="7">
      <t>キョウシン</t>
    </rPh>
    <rPh sb="7" eb="10">
      <t>シュウハスウ</t>
    </rPh>
    <phoneticPr fontId="1"/>
  </si>
  <si>
    <t>Fd1</t>
    <phoneticPr fontId="1"/>
  </si>
  <si>
    <t>B^1/2</t>
    <phoneticPr fontId="1"/>
  </si>
  <si>
    <t>(V1+V2)/V2</t>
    <phoneticPr fontId="1"/>
  </si>
  <si>
    <t>A^1/2</t>
    <phoneticPr fontId="1"/>
  </si>
  <si>
    <t>L1/(V1*(L3+r))</t>
    <phoneticPr fontId="1"/>
  </si>
  <si>
    <t>r</t>
    <phoneticPr fontId="1"/>
  </si>
  <si>
    <t>L3（ｃｍ）</t>
    <phoneticPr fontId="1"/>
  </si>
  <si>
    <t>Fd1（Hz）</t>
    <phoneticPr fontId="1"/>
  </si>
  <si>
    <t>B</t>
    <phoneticPr fontId="1"/>
  </si>
  <si>
    <t>A</t>
    <phoneticPr fontId="1"/>
  </si>
  <si>
    <t>計算値</t>
    <phoneticPr fontId="1"/>
  </si>
  <si>
    <t>第1ダクト共振周波数</t>
    <rPh sb="0" eb="1">
      <t>ダイ</t>
    </rPh>
    <rPh sb="5" eb="7">
      <t>キョウシン</t>
    </rPh>
    <rPh sb="7" eb="10">
      <t>シュウハスウ</t>
    </rPh>
    <phoneticPr fontId="1"/>
  </si>
  <si>
    <t>第2ダクト</t>
    <rPh sb="0" eb="1">
      <t>ダイ</t>
    </rPh>
    <phoneticPr fontId="1"/>
  </si>
  <si>
    <t>第1ダクト</t>
    <rPh sb="0" eb="1">
      <t>ダイ</t>
    </rPh>
    <phoneticPr fontId="1"/>
  </si>
  <si>
    <t>予想ダクト長</t>
    <rPh sb="0" eb="2">
      <t>ヨソウ</t>
    </rPh>
    <rPh sb="5" eb="6">
      <t>チョウ</t>
    </rPh>
    <phoneticPr fontId="1"/>
  </si>
  <si>
    <t>L3</t>
    <phoneticPr fontId="1"/>
  </si>
  <si>
    <t>L2/(V1+V2)</t>
    <phoneticPr fontId="1"/>
  </si>
  <si>
    <t>160^2/Fd2^2</t>
    <phoneticPr fontId="1"/>
  </si>
  <si>
    <t>第2ダクト長さ（cm）を求める</t>
    <rPh sb="12" eb="13">
      <t>モト</t>
    </rPh>
    <phoneticPr fontId="1"/>
  </si>
  <si>
    <t>L1/V1</t>
    <phoneticPr fontId="1"/>
  </si>
  <si>
    <t>160^2/Fd1^2</t>
    <phoneticPr fontId="1"/>
  </si>
  <si>
    <t>第1ダクト長さ（cm）を求める</t>
    <rPh sb="12" eb="13">
      <t>モト</t>
    </rPh>
    <phoneticPr fontId="1"/>
  </si>
  <si>
    <t>第2ダクト長さ（cm）</t>
    <phoneticPr fontId="1"/>
  </si>
  <si>
    <t>第1ダクト長さ（cm）</t>
  </si>
  <si>
    <t>V2：第2キャビネットの実効容積（l）</t>
    <rPh sb="3" eb="4">
      <t>ダイ</t>
    </rPh>
    <phoneticPr fontId="1"/>
  </si>
  <si>
    <t>V1：第1キャビネットの実効容積（l）</t>
    <rPh sb="3" eb="4">
      <t>ダイ</t>
    </rPh>
    <rPh sb="12" eb="14">
      <t>ジッコウ</t>
    </rPh>
    <rPh sb="14" eb="16">
      <t>ヨウセキ</t>
    </rPh>
    <phoneticPr fontId="1"/>
  </si>
  <si>
    <t>ｒ'：L'1･L'2を円に換算した半径（cm）</t>
    <rPh sb="11" eb="12">
      <t>エン</t>
    </rPh>
    <rPh sb="13" eb="15">
      <t>カンサン</t>
    </rPh>
    <rPh sb="17" eb="19">
      <t>ハンケイ</t>
    </rPh>
    <phoneticPr fontId="1"/>
  </si>
  <si>
    <t>ｒ：L1･L2を円に換算した半径（cm）</t>
    <rPh sb="8" eb="9">
      <t>エン</t>
    </rPh>
    <rPh sb="10" eb="12">
      <t>カンサン</t>
    </rPh>
    <rPh sb="14" eb="16">
      <t>ハンケイ</t>
    </rPh>
    <phoneticPr fontId="1"/>
  </si>
  <si>
    <t>L'3：第2ダクト長さ（cm）</t>
    <rPh sb="4" eb="5">
      <t>ダイ</t>
    </rPh>
    <rPh sb="9" eb="10">
      <t>ナガ</t>
    </rPh>
    <phoneticPr fontId="1"/>
  </si>
  <si>
    <t>L3：第1ダクト長さ（cm）</t>
    <rPh sb="3" eb="4">
      <t>ダイ</t>
    </rPh>
    <rPh sb="8" eb="9">
      <t>ナガ</t>
    </rPh>
    <phoneticPr fontId="1"/>
  </si>
  <si>
    <t>L2=b1*b2</t>
    <phoneticPr fontId="1"/>
  </si>
  <si>
    <t>L2：第2ダクト断面積（cm＾2）</t>
    <phoneticPr fontId="1"/>
  </si>
  <si>
    <t>L1=a1*a2</t>
    <phoneticPr fontId="1"/>
  </si>
  <si>
    <t>L1：第1ダクト断面積（cm＾2）</t>
    <rPh sb="3" eb="4">
      <t>ダイ</t>
    </rPh>
    <rPh sb="8" eb="11">
      <t>ダンメンセキ</t>
    </rPh>
    <phoneticPr fontId="1"/>
  </si>
  <si>
    <t>Fd2：第2ダクト共振周波数（Hz）</t>
    <phoneticPr fontId="1"/>
  </si>
  <si>
    <t>Fd1：第1ダクト共振周波数（Hz）</t>
    <phoneticPr fontId="1"/>
  </si>
  <si>
    <t>第2ダクト共振周波数（Hz）</t>
    <rPh sb="0" eb="1">
      <t>ダイ</t>
    </rPh>
    <rPh sb="5" eb="7">
      <t>キョウシン</t>
    </rPh>
    <rPh sb="7" eb="10">
      <t>シュウハスウ</t>
    </rPh>
    <phoneticPr fontId="1"/>
  </si>
  <si>
    <t>第1ダクト共振周波数（Hz）</t>
    <rPh sb="0" eb="1">
      <t>ダイ</t>
    </rPh>
    <rPh sb="5" eb="7">
      <t>キョウシン</t>
    </rPh>
    <rPh sb="7" eb="10">
      <t>シュウハスウ</t>
    </rPh>
    <phoneticPr fontId="1"/>
  </si>
  <si>
    <t>http://diy-sound.net/archives/185</t>
    <phoneticPr fontId="1"/>
  </si>
  <si>
    <t>＊参考</t>
    <rPh sb="1" eb="3">
      <t>サンコウ</t>
    </rPh>
    <phoneticPr fontId="1"/>
  </si>
  <si>
    <t>ダブルバスレフ共振周波数の計算式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</si>
</sst>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2" borderId="0" xfId="0" applyFill="1" applyBorder="1">
      <alignment vertical="center"/>
    </xf>
    <xf numFmtId="0" fontId="0" fillId="3" borderId="0" xfId="0" applyFill="1">
      <alignment vertical="center"/>
    </xf>
    <xf numFmtId="0" fontId="0" fillId="0" borderId="2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4" borderId="0" xfId="0" applyFill="1">
      <alignment vertical="center"/>
    </xf>
    <xf numFmtId="0" fontId="0" fillId="0" borderId="0" xfId="0" applyFill="1">
      <alignment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0" borderId="0" xfId="1" applyAlignment="1" applyProtection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iy-sound.net/archives/185" TargetMode="External"/><Relationship Id="rId6" Type="http://schemas.openxmlformats.org/officeDocument/2006/relationships/oleObject" Target="../embeddings/oleObject3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8"/>
  <sheetViews>
    <sheetView tabSelected="1" zoomScale="90" zoomScaleNormal="90" workbookViewId="0">
      <selection activeCell="B8" sqref="B8"/>
    </sheetView>
  </sheetViews>
  <sheetFormatPr defaultRowHeight="13.5"/>
  <cols>
    <col min="1" max="1" width="4" customWidth="1"/>
    <col min="2" max="2" width="13.625" customWidth="1"/>
    <col min="4" max="4" width="9.125" customWidth="1"/>
    <col min="5" max="6" width="6.625" customWidth="1"/>
    <col min="7" max="10" width="9.125" customWidth="1"/>
    <col min="11" max="11" width="11.875" customWidth="1"/>
    <col min="12" max="14" width="9.125" customWidth="1"/>
    <col min="15" max="15" width="11.375" customWidth="1"/>
    <col min="16" max="17" width="9.125" customWidth="1"/>
  </cols>
  <sheetData>
    <row r="1" spans="2:14" ht="17.25">
      <c r="B1" s="20" t="s">
        <v>63</v>
      </c>
      <c r="C1" s="19"/>
    </row>
    <row r="2" spans="2:14">
      <c r="F2" t="s">
        <v>62</v>
      </c>
      <c r="G2" s="18" t="s">
        <v>61</v>
      </c>
    </row>
    <row r="3" spans="2:14">
      <c r="C3" t="s">
        <v>60</v>
      </c>
      <c r="K3" t="s">
        <v>59</v>
      </c>
    </row>
    <row r="10" spans="2:14">
      <c r="D10" t="s">
        <v>58</v>
      </c>
      <c r="K10" t="s">
        <v>57</v>
      </c>
    </row>
    <row r="11" spans="2:14">
      <c r="D11" t="s">
        <v>56</v>
      </c>
      <c r="G11" t="s">
        <v>55</v>
      </c>
      <c r="K11" t="s">
        <v>54</v>
      </c>
      <c r="N11" t="s">
        <v>53</v>
      </c>
    </row>
    <row r="12" spans="2:14">
      <c r="D12" t="s">
        <v>52</v>
      </c>
      <c r="K12" t="s">
        <v>51</v>
      </c>
    </row>
    <row r="13" spans="2:14">
      <c r="D13" t="s">
        <v>50</v>
      </c>
      <c r="K13" t="s">
        <v>49</v>
      </c>
    </row>
    <row r="14" spans="2:14">
      <c r="D14" t="s">
        <v>48</v>
      </c>
    </row>
    <row r="15" spans="2:14">
      <c r="D15" t="s">
        <v>47</v>
      </c>
    </row>
    <row r="17" spans="1:17">
      <c r="C17" t="s">
        <v>46</v>
      </c>
      <c r="K17" t="s">
        <v>45</v>
      </c>
    </row>
    <row r="24" spans="1:17">
      <c r="C24" t="s">
        <v>44</v>
      </c>
    </row>
    <row r="25" spans="1:17" s="15" customFormat="1">
      <c r="A25" s="15" t="s">
        <v>20</v>
      </c>
      <c r="B25" s="15" t="s">
        <v>19</v>
      </c>
      <c r="D25" s="7" t="s">
        <v>18</v>
      </c>
      <c r="E25" s="7"/>
      <c r="F25" s="7"/>
      <c r="G25" s="7"/>
      <c r="H25" s="7"/>
      <c r="I25" s="7"/>
      <c r="J25" s="7"/>
      <c r="K25" s="14" t="s">
        <v>21</v>
      </c>
      <c r="L25" s="14"/>
      <c r="M25" s="14"/>
      <c r="N25" s="14"/>
      <c r="O25" s="14"/>
      <c r="P25" s="14"/>
      <c r="Q25" s="14"/>
    </row>
    <row r="26" spans="1:17" s="15" customFormat="1">
      <c r="C26" s="15" t="s">
        <v>29</v>
      </c>
      <c r="D26" s="17" t="s">
        <v>30</v>
      </c>
      <c r="E26" s="17" t="s">
        <v>14</v>
      </c>
      <c r="F26" s="17" t="s">
        <v>13</v>
      </c>
      <c r="G26" s="17" t="s">
        <v>12</v>
      </c>
      <c r="H26" s="17" t="s">
        <v>11</v>
      </c>
      <c r="I26" s="17" t="s">
        <v>10</v>
      </c>
      <c r="J26" s="17" t="s">
        <v>9</v>
      </c>
      <c r="K26" s="16" t="s">
        <v>43</v>
      </c>
      <c r="L26" s="16" t="s">
        <v>8</v>
      </c>
      <c r="M26" s="16" t="s">
        <v>7</v>
      </c>
      <c r="N26" s="16" t="s">
        <v>42</v>
      </c>
      <c r="O26" s="16" t="s">
        <v>25</v>
      </c>
      <c r="P26" s="16" t="s">
        <v>28</v>
      </c>
      <c r="Q26" s="16" t="s">
        <v>38</v>
      </c>
    </row>
    <row r="27" spans="1:17" ht="15.75" customHeight="1">
      <c r="A27">
        <v>1</v>
      </c>
      <c r="B27" t="s">
        <v>2</v>
      </c>
      <c r="C27">
        <f>ROUND(Q27,1)</f>
        <v>1.1000000000000001</v>
      </c>
      <c r="D27" s="3">
        <v>230</v>
      </c>
      <c r="E27" s="3">
        <v>2</v>
      </c>
      <c r="F27" s="3">
        <v>5</v>
      </c>
      <c r="G27" s="3">
        <v>2.8</v>
      </c>
      <c r="H27" s="3">
        <v>2.8</v>
      </c>
      <c r="I27" s="3"/>
      <c r="J27" s="3"/>
      <c r="K27" s="12">
        <f>POWER(160,2)/POWER(D27,2)</f>
        <v>0.4839319470699433</v>
      </c>
      <c r="L27" s="12">
        <f>G27*H27</f>
        <v>7.839999999999999</v>
      </c>
      <c r="M27" s="12">
        <f>I27*J27</f>
        <v>0</v>
      </c>
      <c r="N27" s="12">
        <f>L27/E27</f>
        <v>3.9199999999999995</v>
      </c>
      <c r="O27" s="12">
        <f>(E27+F27)/F27</f>
        <v>1.4</v>
      </c>
      <c r="P27" s="12">
        <f>SQRT(L27/3.14)</f>
        <v>1.5801314143526808</v>
      </c>
      <c r="Q27" s="12">
        <f>K27*N27*O27-P27</f>
        <v>1.0756871111671678</v>
      </c>
    </row>
    <row r="28" spans="1:17">
      <c r="A28">
        <v>2</v>
      </c>
      <c r="B28" t="s">
        <v>2</v>
      </c>
      <c r="C28">
        <f>ROUND(Q28,1)</f>
        <v>1.6</v>
      </c>
      <c r="D28" s="3">
        <v>210</v>
      </c>
      <c r="E28" s="3">
        <v>2</v>
      </c>
      <c r="F28" s="3">
        <v>5</v>
      </c>
      <c r="G28" s="3">
        <v>2.8</v>
      </c>
      <c r="H28" s="3">
        <v>2.8</v>
      </c>
      <c r="I28" s="3"/>
      <c r="J28" s="3"/>
      <c r="K28" s="12">
        <f>POWER(160,2)/POWER(D28,2)</f>
        <v>0.58049886621315194</v>
      </c>
      <c r="L28" s="12">
        <f>G28*H28</f>
        <v>7.839999999999999</v>
      </c>
      <c r="M28" s="12">
        <f>I28*J28</f>
        <v>0</v>
      </c>
      <c r="N28" s="12">
        <f>L28/E28</f>
        <v>3.9199999999999995</v>
      </c>
      <c r="O28" s="12">
        <f>(E28+F28)/F28</f>
        <v>1.4</v>
      </c>
      <c r="P28" s="12">
        <f>SQRT(L28/3.14)</f>
        <v>1.5801314143526808</v>
      </c>
      <c r="Q28" s="12">
        <f>K28*N28*O28-P28</f>
        <v>1.6056463634250964</v>
      </c>
    </row>
    <row r="29" spans="1:17">
      <c r="A29">
        <v>3</v>
      </c>
      <c r="B29" s="13" t="s">
        <v>2</v>
      </c>
      <c r="C29">
        <f>ROUND(Q29,1)</f>
        <v>2.2999999999999998</v>
      </c>
      <c r="D29" s="3">
        <v>190</v>
      </c>
      <c r="E29" s="3">
        <v>2</v>
      </c>
      <c r="F29" s="3">
        <v>5</v>
      </c>
      <c r="G29" s="3">
        <v>2.8</v>
      </c>
      <c r="H29" s="3">
        <v>2.8</v>
      </c>
      <c r="I29" s="3"/>
      <c r="J29" s="3"/>
      <c r="K29" s="12">
        <f>POWER(160,2)/POWER(D29,2)</f>
        <v>0.70914127423822715</v>
      </c>
      <c r="L29" s="12">
        <f>G29*H29</f>
        <v>7.839999999999999</v>
      </c>
      <c r="M29" s="12">
        <f>I29*J29</f>
        <v>0</v>
      </c>
      <c r="N29" s="12">
        <f>L29/E29</f>
        <v>3.9199999999999995</v>
      </c>
      <c r="O29" s="12">
        <f>(E29+F29)/F29</f>
        <v>1.4</v>
      </c>
      <c r="P29" s="12">
        <f>SQRT(L29/3.14)</f>
        <v>1.5801314143526808</v>
      </c>
      <c r="Q29" s="12">
        <f>K29*N29*O29-P29</f>
        <v>2.3116358986667089</v>
      </c>
    </row>
    <row r="30" spans="1:17">
      <c r="A30">
        <v>4</v>
      </c>
      <c r="B30" s="13" t="s">
        <v>2</v>
      </c>
      <c r="C30">
        <f>ROUND(Q30,1)</f>
        <v>3.3</v>
      </c>
      <c r="D30" s="3">
        <v>170</v>
      </c>
      <c r="E30" s="3">
        <v>2</v>
      </c>
      <c r="F30" s="3">
        <v>5</v>
      </c>
      <c r="G30" s="3">
        <v>2.8</v>
      </c>
      <c r="H30" s="3">
        <v>2.8</v>
      </c>
      <c r="I30" s="3"/>
      <c r="J30" s="3"/>
      <c r="K30" s="12">
        <f>POWER(160,2)/POWER(D30,2)</f>
        <v>0.88581314878892736</v>
      </c>
      <c r="L30" s="12">
        <f>G30*H30</f>
        <v>7.839999999999999</v>
      </c>
      <c r="M30" s="12">
        <f>I30*J30</f>
        <v>0</v>
      </c>
      <c r="N30" s="12">
        <f>L30/E30</f>
        <v>3.9199999999999995</v>
      </c>
      <c r="O30" s="12">
        <f>(E30+F30)/F30</f>
        <v>1.4</v>
      </c>
      <c r="P30" s="12">
        <f>SQRT(L30/3.14)</f>
        <v>1.5801314143526808</v>
      </c>
      <c r="Q30" s="12">
        <f>K30*N30*O30-P30</f>
        <v>3.2812111462009517</v>
      </c>
    </row>
    <row r="31" spans="1:17">
      <c r="A31">
        <v>5</v>
      </c>
      <c r="B31" s="13" t="s">
        <v>2</v>
      </c>
      <c r="C31">
        <f>ROUND(Q31,1)</f>
        <v>4.3</v>
      </c>
      <c r="D31" s="3">
        <v>155</v>
      </c>
      <c r="E31" s="3">
        <v>2</v>
      </c>
      <c r="F31" s="3">
        <v>5</v>
      </c>
      <c r="G31" s="3">
        <v>2.8</v>
      </c>
      <c r="H31" s="3">
        <v>2.8</v>
      </c>
      <c r="I31" s="3"/>
      <c r="J31" s="3"/>
      <c r="K31" s="12">
        <f>POWER(160,2)/POWER(D31,2)</f>
        <v>1.0655567117585849</v>
      </c>
      <c r="L31" s="12">
        <f>G31*H31</f>
        <v>7.839999999999999</v>
      </c>
      <c r="M31" s="12">
        <f>I31*J31</f>
        <v>0</v>
      </c>
      <c r="N31" s="12">
        <f>L31/E31</f>
        <v>3.9199999999999995</v>
      </c>
      <c r="O31" s="12">
        <f>(E31+F31)/F31</f>
        <v>1.4</v>
      </c>
      <c r="P31" s="12">
        <f>SQRT(L31/3.14)</f>
        <v>1.5801314143526808</v>
      </c>
      <c r="Q31" s="12">
        <f>K31*N31*O31-P31</f>
        <v>4.2676438197784323</v>
      </c>
    </row>
    <row r="32" spans="1:17">
      <c r="A32">
        <v>6</v>
      </c>
      <c r="B32" s="13" t="s">
        <v>2</v>
      </c>
      <c r="C32">
        <f>ROUND(Q32,1)</f>
        <v>5.0999999999999996</v>
      </c>
      <c r="D32" s="3">
        <v>145</v>
      </c>
      <c r="E32" s="3">
        <v>2</v>
      </c>
      <c r="F32" s="3">
        <v>5</v>
      </c>
      <c r="G32" s="3">
        <v>2.8</v>
      </c>
      <c r="H32" s="3">
        <v>2.8</v>
      </c>
      <c r="I32" s="3"/>
      <c r="J32" s="3"/>
      <c r="K32" s="12">
        <f>POWER(160,2)/POWER(D32,2)</f>
        <v>1.2175980975029725</v>
      </c>
      <c r="L32" s="12">
        <f>G32*H32</f>
        <v>7.839999999999999</v>
      </c>
      <c r="M32" s="12">
        <f>I32*J32</f>
        <v>0</v>
      </c>
      <c r="N32" s="12">
        <f>L32/E32</f>
        <v>3.9199999999999995</v>
      </c>
      <c r="O32" s="12">
        <f>(E32+F32)/F32</f>
        <v>1.4</v>
      </c>
      <c r="P32" s="12">
        <f>SQRT(L32/3.14)</f>
        <v>1.5801314143526808</v>
      </c>
      <c r="Q32" s="12">
        <f>K32*N32*O32-P32</f>
        <v>5.1020469447436314</v>
      </c>
    </row>
    <row r="33" spans="1:17">
      <c r="A33">
        <v>6</v>
      </c>
      <c r="B33" s="13" t="s">
        <v>2</v>
      </c>
      <c r="C33">
        <f>ROUND(Q33,1)</f>
        <v>6.1</v>
      </c>
      <c r="D33" s="3">
        <v>135</v>
      </c>
      <c r="E33" s="3">
        <v>2</v>
      </c>
      <c r="F33" s="3">
        <v>5</v>
      </c>
      <c r="G33" s="3">
        <v>2.8</v>
      </c>
      <c r="H33" s="3">
        <v>2.8</v>
      </c>
      <c r="I33" s="3"/>
      <c r="J33" s="3"/>
      <c r="K33" s="12">
        <f>POWER(160,2)/POWER(D33,2)</f>
        <v>1.4046639231824416</v>
      </c>
      <c r="L33" s="12">
        <f>G33*H33</f>
        <v>7.839999999999999</v>
      </c>
      <c r="M33" s="12">
        <f>I33*J33</f>
        <v>0</v>
      </c>
      <c r="N33" s="12">
        <f>L33/E33</f>
        <v>3.9199999999999995</v>
      </c>
      <c r="O33" s="12">
        <f>(E33+F33)/F33</f>
        <v>1.4</v>
      </c>
      <c r="P33" s="12">
        <f>SQRT(L33/3.14)</f>
        <v>1.5801314143526808</v>
      </c>
      <c r="Q33" s="12">
        <f>K33*N33*O33-P33</f>
        <v>6.1286641960725579</v>
      </c>
    </row>
    <row r="34" spans="1:17">
      <c r="A34">
        <v>7</v>
      </c>
      <c r="B34" t="s">
        <v>1</v>
      </c>
      <c r="C34">
        <f>ROUND(Q34,1)</f>
        <v>6.6</v>
      </c>
      <c r="D34" s="3">
        <v>127</v>
      </c>
      <c r="E34" s="3">
        <v>5.3</v>
      </c>
      <c r="F34" s="3">
        <v>10</v>
      </c>
      <c r="G34" s="3">
        <v>4</v>
      </c>
      <c r="H34" s="3">
        <v>5</v>
      </c>
      <c r="I34" s="3"/>
      <c r="J34" s="3"/>
      <c r="K34" s="12">
        <f>POWER(160,2)/POWER(D34,2)</f>
        <v>1.5872031744063488</v>
      </c>
      <c r="L34" s="12">
        <f>G34*H34</f>
        <v>20</v>
      </c>
      <c r="M34" s="12">
        <f>I34*J34</f>
        <v>0</v>
      </c>
      <c r="N34" s="12">
        <f>L34/E34</f>
        <v>3.7735849056603774</v>
      </c>
      <c r="O34" s="12">
        <f>(E34+F34)/F34</f>
        <v>1.53</v>
      </c>
      <c r="P34" s="12">
        <f>SQRT(L34/3.14)</f>
        <v>2.5237723256253437</v>
      </c>
      <c r="Q34" s="12">
        <f>K34*N34*O34-P34</f>
        <v>6.6400799643433865</v>
      </c>
    </row>
    <row r="35" spans="1:17">
      <c r="A35">
        <v>8</v>
      </c>
      <c r="B35" t="s">
        <v>0</v>
      </c>
      <c r="C35">
        <f>ROUND(Q35,1)</f>
        <v>3.6</v>
      </c>
      <c r="D35" s="3">
        <v>127</v>
      </c>
      <c r="E35" s="3">
        <v>5.3</v>
      </c>
      <c r="F35" s="3">
        <v>10</v>
      </c>
      <c r="G35" s="3">
        <v>3.5</v>
      </c>
      <c r="H35" s="3">
        <v>3.5</v>
      </c>
      <c r="I35" s="3"/>
      <c r="J35" s="3"/>
      <c r="K35" s="12">
        <f>POWER(160,2)/POWER(D35,2)</f>
        <v>1.5872031744063488</v>
      </c>
      <c r="L35" s="12">
        <f>G35*H35</f>
        <v>12.25</v>
      </c>
      <c r="M35" s="12">
        <f>I35*J35</f>
        <v>0</v>
      </c>
      <c r="N35" s="12">
        <f>L35/E35</f>
        <v>2.3113207547169812</v>
      </c>
      <c r="O35" s="12">
        <f>(E35+F35)/F35</f>
        <v>1.53</v>
      </c>
      <c r="P35" s="12">
        <f>SQRT(L35/3.14)</f>
        <v>1.975164267940851</v>
      </c>
      <c r="Q35" s="12">
        <f>K35*N35*O35-P35</f>
        <v>3.6376952596649961</v>
      </c>
    </row>
    <row r="36" spans="1:17">
      <c r="C36" t="e">
        <f>ROUND(Q36,0)</f>
        <v>#DIV/0!</v>
      </c>
      <c r="D36" s="3"/>
      <c r="E36" s="3"/>
      <c r="F36" s="3"/>
      <c r="G36" s="3"/>
      <c r="H36" s="3"/>
      <c r="I36" s="3"/>
      <c r="J36" s="3"/>
      <c r="K36" s="12" t="e">
        <f>POWER(160,2)/POWER(D36,2)</f>
        <v>#DIV/0!</v>
      </c>
      <c r="L36" s="12">
        <f>G36*H36</f>
        <v>0</v>
      </c>
      <c r="M36" s="12">
        <f>I36*J36</f>
        <v>0</v>
      </c>
      <c r="N36" s="12" t="e">
        <f>L36/E36</f>
        <v>#DIV/0!</v>
      </c>
      <c r="O36" s="12" t="e">
        <f>(E36+F36)/F36</f>
        <v>#DIV/0!</v>
      </c>
      <c r="P36" s="12">
        <f>SQRT(L36/3.14)</f>
        <v>0</v>
      </c>
      <c r="Q36" s="12" t="e">
        <f>K36*N36*O36-P36</f>
        <v>#DIV/0!</v>
      </c>
    </row>
    <row r="39" spans="1:17">
      <c r="C39" t="s">
        <v>41</v>
      </c>
    </row>
    <row r="40" spans="1:17">
      <c r="B40" t="s">
        <v>19</v>
      </c>
      <c r="D40" s="7" t="s">
        <v>18</v>
      </c>
      <c r="E40" s="7"/>
      <c r="F40" s="7"/>
      <c r="G40" s="7"/>
      <c r="H40" s="7"/>
      <c r="I40" s="7"/>
      <c r="J40" s="7"/>
      <c r="K40" s="14" t="s">
        <v>21</v>
      </c>
      <c r="L40" s="14"/>
      <c r="M40" s="14"/>
      <c r="N40" s="14"/>
      <c r="O40" s="14"/>
      <c r="P40" s="14"/>
      <c r="Q40" s="14"/>
    </row>
    <row r="41" spans="1:17">
      <c r="C41" t="s">
        <v>15</v>
      </c>
      <c r="D41" s="3" t="s">
        <v>16</v>
      </c>
      <c r="E41" s="3" t="s">
        <v>14</v>
      </c>
      <c r="F41" s="3" t="s">
        <v>13</v>
      </c>
      <c r="G41" s="3" t="s">
        <v>12</v>
      </c>
      <c r="H41" s="3" t="s">
        <v>11</v>
      </c>
      <c r="I41" s="3" t="s">
        <v>10</v>
      </c>
      <c r="J41" s="3" t="s">
        <v>9</v>
      </c>
      <c r="K41" s="12" t="s">
        <v>40</v>
      </c>
      <c r="L41" s="12" t="s">
        <v>8</v>
      </c>
      <c r="M41" s="12" t="s">
        <v>7</v>
      </c>
      <c r="N41" s="12" t="s">
        <v>39</v>
      </c>
      <c r="O41" s="12"/>
      <c r="P41" s="12" t="s">
        <v>28</v>
      </c>
      <c r="Q41" s="12" t="s">
        <v>38</v>
      </c>
    </row>
    <row r="42" spans="1:17" ht="15" customHeight="1">
      <c r="A42">
        <v>1</v>
      </c>
      <c r="B42" t="s">
        <v>2</v>
      </c>
      <c r="C42">
        <f>ROUND(Q42,1)</f>
        <v>1.3</v>
      </c>
      <c r="D42" s="3">
        <v>100</v>
      </c>
      <c r="E42" s="3">
        <v>2</v>
      </c>
      <c r="F42" s="3">
        <v>5</v>
      </c>
      <c r="G42" s="3"/>
      <c r="H42" s="3"/>
      <c r="I42" s="3">
        <v>2.8</v>
      </c>
      <c r="J42" s="3">
        <v>2.8</v>
      </c>
      <c r="K42" s="12">
        <f>POWER(160,2)/POWER(D42,2)</f>
        <v>2.56</v>
      </c>
      <c r="L42" s="12">
        <f>G42*H42</f>
        <v>0</v>
      </c>
      <c r="M42" s="12">
        <f>I42*J42</f>
        <v>7.839999999999999</v>
      </c>
      <c r="N42" s="12">
        <f>M42/(E42+F42)</f>
        <v>1.1199999999999999</v>
      </c>
      <c r="O42" s="12"/>
      <c r="P42" s="12">
        <f>SQRT(M42/3.14)</f>
        <v>1.5801314143526808</v>
      </c>
      <c r="Q42" s="12">
        <f>K42*N42-P42</f>
        <v>1.2870685856473192</v>
      </c>
    </row>
    <row r="43" spans="1:17">
      <c r="A43">
        <v>2</v>
      </c>
      <c r="B43" t="s">
        <v>2</v>
      </c>
      <c r="C43">
        <f>ROUND(Q43,1)</f>
        <v>2.4</v>
      </c>
      <c r="D43" s="3">
        <v>85</v>
      </c>
      <c r="E43" s="3">
        <v>2</v>
      </c>
      <c r="F43" s="3">
        <v>5</v>
      </c>
      <c r="G43" s="3"/>
      <c r="H43" s="3"/>
      <c r="I43" s="3">
        <v>2.8</v>
      </c>
      <c r="J43" s="3">
        <v>2.8</v>
      </c>
      <c r="K43" s="12">
        <f>POWER(160,2)/POWER(D43,2)</f>
        <v>3.5432525951557095</v>
      </c>
      <c r="L43" s="12">
        <f>G43*H43</f>
        <v>0</v>
      </c>
      <c r="M43" s="12">
        <f>I43*J43</f>
        <v>7.839999999999999</v>
      </c>
      <c r="N43" s="12">
        <f>M43/(E43+F43)</f>
        <v>1.1199999999999999</v>
      </c>
      <c r="O43" s="12"/>
      <c r="P43" s="12">
        <f>SQRT(M43/3.14)</f>
        <v>1.5801314143526808</v>
      </c>
      <c r="Q43" s="12">
        <f>K43*N43-P43</f>
        <v>2.3883114922217135</v>
      </c>
    </row>
    <row r="44" spans="1:17">
      <c r="A44">
        <v>3</v>
      </c>
      <c r="B44" s="13" t="s">
        <v>2</v>
      </c>
      <c r="C44">
        <f>ROUND(Q44,1)</f>
        <v>3.5</v>
      </c>
      <c r="D44" s="3">
        <v>75</v>
      </c>
      <c r="E44" s="3">
        <v>2</v>
      </c>
      <c r="F44" s="3">
        <v>5</v>
      </c>
      <c r="G44" s="3"/>
      <c r="H44" s="3"/>
      <c r="I44" s="3">
        <v>2.8</v>
      </c>
      <c r="J44" s="3">
        <v>2.8</v>
      </c>
      <c r="K44" s="12">
        <f>POWER(160,2)/POWER(D44,2)</f>
        <v>4.5511111111111111</v>
      </c>
      <c r="L44" s="12">
        <f>G44*H44</f>
        <v>0</v>
      </c>
      <c r="M44" s="12">
        <f>I44*J44</f>
        <v>7.839999999999999</v>
      </c>
      <c r="N44" s="12">
        <f>M44/(E44+F44)</f>
        <v>1.1199999999999999</v>
      </c>
      <c r="O44" s="12"/>
      <c r="P44" s="12">
        <f>SQRT(M44/3.14)</f>
        <v>1.5801314143526808</v>
      </c>
      <c r="Q44" s="12">
        <f>K44*N44-P44</f>
        <v>3.517113030091763</v>
      </c>
    </row>
    <row r="45" spans="1:17">
      <c r="A45">
        <v>4</v>
      </c>
      <c r="B45" s="13" t="s">
        <v>2</v>
      </c>
      <c r="C45">
        <f>ROUND(Q45,1)</f>
        <v>5.2</v>
      </c>
      <c r="D45" s="3">
        <v>65</v>
      </c>
      <c r="E45" s="3">
        <v>2</v>
      </c>
      <c r="F45" s="3">
        <v>5</v>
      </c>
      <c r="G45" s="3"/>
      <c r="H45" s="3"/>
      <c r="I45" s="3">
        <v>2.8</v>
      </c>
      <c r="J45" s="3">
        <v>2.8</v>
      </c>
      <c r="K45" s="12">
        <f>POWER(160,2)/POWER(D45,2)</f>
        <v>6.059171597633136</v>
      </c>
      <c r="L45" s="12">
        <f>G45*H45</f>
        <v>0</v>
      </c>
      <c r="M45" s="12">
        <f>I45*J45</f>
        <v>7.839999999999999</v>
      </c>
      <c r="N45" s="12">
        <f>M45/(E45+F45)</f>
        <v>1.1199999999999999</v>
      </c>
      <c r="O45" s="12"/>
      <c r="P45" s="12">
        <f>SQRT(M45/3.14)</f>
        <v>1.5801314143526808</v>
      </c>
      <c r="Q45" s="12">
        <f>K45*N45-P45</f>
        <v>5.206140774996431</v>
      </c>
    </row>
    <row r="46" spans="1:17">
      <c r="A46">
        <v>5</v>
      </c>
      <c r="B46" s="13" t="s">
        <v>2</v>
      </c>
      <c r="C46">
        <f>ROUND(Q46,1)</f>
        <v>6.4</v>
      </c>
      <c r="D46" s="3">
        <v>60</v>
      </c>
      <c r="E46" s="3">
        <v>2</v>
      </c>
      <c r="F46" s="3">
        <v>5</v>
      </c>
      <c r="G46" s="3"/>
      <c r="H46" s="3"/>
      <c r="I46" s="3">
        <v>2.8</v>
      </c>
      <c r="J46" s="3">
        <v>2.8</v>
      </c>
      <c r="K46" s="12">
        <f>POWER(160,2)/POWER(D46,2)</f>
        <v>7.1111111111111107</v>
      </c>
      <c r="L46" s="12">
        <f>G46*H46</f>
        <v>0</v>
      </c>
      <c r="M46" s="12">
        <f>I46*J46</f>
        <v>7.839999999999999</v>
      </c>
      <c r="N46" s="12">
        <f>M46/(E46+F46)</f>
        <v>1.1199999999999999</v>
      </c>
      <c r="O46" s="12"/>
      <c r="P46" s="12">
        <f>SQRT(M46/3.14)</f>
        <v>1.5801314143526808</v>
      </c>
      <c r="Q46" s="12">
        <f>K46*N46-P46</f>
        <v>6.3843130300917625</v>
      </c>
    </row>
    <row r="47" spans="1:17">
      <c r="A47">
        <v>6</v>
      </c>
      <c r="B47" t="s">
        <v>1</v>
      </c>
      <c r="C47">
        <f>ROUND(Q47,1)</f>
        <v>6.8</v>
      </c>
      <c r="D47" s="3">
        <v>60</v>
      </c>
      <c r="E47" s="3">
        <v>5.3</v>
      </c>
      <c r="F47" s="3">
        <v>10</v>
      </c>
      <c r="G47" s="3"/>
      <c r="H47" s="3"/>
      <c r="I47" s="3">
        <v>4</v>
      </c>
      <c r="J47" s="3">
        <v>5</v>
      </c>
      <c r="K47" s="12">
        <f>POWER(160,2)/POWER(D47,2)</f>
        <v>7.1111111111111107</v>
      </c>
      <c r="L47" s="12">
        <f>G47*H47</f>
        <v>0</v>
      </c>
      <c r="M47" s="12">
        <f>I47*J47</f>
        <v>20</v>
      </c>
      <c r="N47" s="12">
        <f>M47/(E47+F47)</f>
        <v>1.3071895424836601</v>
      </c>
      <c r="O47" s="12"/>
      <c r="P47" s="12">
        <f>SQRT(M47/3.14)</f>
        <v>2.5237723256253437</v>
      </c>
      <c r="Q47" s="12">
        <f>K47*N47-P47</f>
        <v>6.7717977542584604</v>
      </c>
    </row>
    <row r="48" spans="1:17">
      <c r="A48">
        <v>7</v>
      </c>
      <c r="B48" t="s">
        <v>0</v>
      </c>
      <c r="C48">
        <f>ROUND(Q48,1)</f>
        <v>3.7</v>
      </c>
      <c r="D48" s="3">
        <v>60</v>
      </c>
      <c r="E48" s="3">
        <v>5.3</v>
      </c>
      <c r="F48" s="3">
        <v>10</v>
      </c>
      <c r="G48" s="3"/>
      <c r="H48" s="3"/>
      <c r="I48" s="3">
        <v>3.5</v>
      </c>
      <c r="J48" s="3">
        <v>3.5</v>
      </c>
      <c r="K48" s="12">
        <f>POWER(160,2)/POWER(D48,2)</f>
        <v>7.1111111111111107</v>
      </c>
      <c r="L48" s="12">
        <f>G48*H48</f>
        <v>0</v>
      </c>
      <c r="M48" s="12">
        <f>I48*J48</f>
        <v>12.25</v>
      </c>
      <c r="N48" s="12">
        <f>M48/(E48+F48)</f>
        <v>0.80065359477124176</v>
      </c>
      <c r="O48" s="12"/>
      <c r="P48" s="12">
        <f>SQRT(M48/3.14)</f>
        <v>1.975164267940851</v>
      </c>
      <c r="Q48" s="12">
        <f>K48*N48-P48</f>
        <v>3.7183724059879788</v>
      </c>
    </row>
    <row r="50" spans="1:19">
      <c r="B50" t="s">
        <v>37</v>
      </c>
      <c r="C50" t="s">
        <v>36</v>
      </c>
      <c r="D50" t="s">
        <v>35</v>
      </c>
    </row>
    <row r="51" spans="1:19">
      <c r="C51">
        <v>3</v>
      </c>
      <c r="D51" s="11">
        <v>2</v>
      </c>
    </row>
    <row r="52" spans="1:19">
      <c r="C52">
        <v>4</v>
      </c>
      <c r="D52" s="11">
        <v>3</v>
      </c>
    </row>
    <row r="53" spans="1:19">
      <c r="C53">
        <v>5</v>
      </c>
      <c r="D53" s="11">
        <v>4</v>
      </c>
    </row>
    <row r="55" spans="1:19">
      <c r="C55" t="s">
        <v>34</v>
      </c>
      <c r="D55" s="11"/>
      <c r="K55" s="10" t="s">
        <v>33</v>
      </c>
      <c r="L55" s="9"/>
      <c r="M55" s="9"/>
      <c r="N55" s="9"/>
      <c r="O55" s="9"/>
      <c r="P55" s="9"/>
      <c r="Q55" s="9"/>
      <c r="R55" s="9"/>
      <c r="S55" s="8"/>
    </row>
    <row r="56" spans="1:19">
      <c r="A56" t="s">
        <v>20</v>
      </c>
      <c r="B56" t="s">
        <v>19</v>
      </c>
      <c r="D56" s="7" t="s">
        <v>18</v>
      </c>
      <c r="E56" s="7"/>
      <c r="F56" s="7"/>
      <c r="G56" s="7"/>
      <c r="H56" s="7"/>
      <c r="I56" s="7"/>
      <c r="J56" s="7"/>
      <c r="O56" t="s">
        <v>32</v>
      </c>
      <c r="Q56" t="s">
        <v>31</v>
      </c>
    </row>
    <row r="57" spans="1:19">
      <c r="C57" s="6" t="s">
        <v>30</v>
      </c>
      <c r="D57" s="5" t="s">
        <v>29</v>
      </c>
      <c r="E57" s="3" t="s">
        <v>14</v>
      </c>
      <c r="F57" s="3" t="s">
        <v>13</v>
      </c>
      <c r="G57" s="3" t="s">
        <v>12</v>
      </c>
      <c r="H57" s="3" t="s">
        <v>11</v>
      </c>
      <c r="I57" s="3" t="s">
        <v>10</v>
      </c>
      <c r="J57" s="3" t="s">
        <v>9</v>
      </c>
      <c r="K57" s="2">
        <v>160</v>
      </c>
      <c r="L57" s="1" t="s">
        <v>8</v>
      </c>
      <c r="M57" s="1" t="s">
        <v>7</v>
      </c>
      <c r="N57" s="1" t="s">
        <v>28</v>
      </c>
      <c r="O57" s="1" t="s">
        <v>27</v>
      </c>
      <c r="P57" s="4" t="s">
        <v>26</v>
      </c>
      <c r="Q57" s="1" t="s">
        <v>25</v>
      </c>
      <c r="R57" s="4" t="s">
        <v>24</v>
      </c>
      <c r="S57" s="4" t="s">
        <v>23</v>
      </c>
    </row>
    <row r="58" spans="1:19">
      <c r="A58">
        <v>1</v>
      </c>
      <c r="B58" t="s">
        <v>2</v>
      </c>
      <c r="C58">
        <f>ROUND(S58,1)</f>
        <v>224.8</v>
      </c>
      <c r="D58" s="3">
        <v>1.2</v>
      </c>
      <c r="E58" s="3">
        <v>2</v>
      </c>
      <c r="F58" s="3">
        <v>5</v>
      </c>
      <c r="G58" s="3">
        <v>2.8</v>
      </c>
      <c r="H58" s="3">
        <v>2.8</v>
      </c>
      <c r="I58" s="3">
        <v>2.8</v>
      </c>
      <c r="J58" s="3">
        <v>2.8</v>
      </c>
      <c r="K58" s="2">
        <v>160</v>
      </c>
      <c r="L58" s="1">
        <f>G58*H58</f>
        <v>7.839999999999999</v>
      </c>
      <c r="M58" s="1">
        <f>I58*J58</f>
        <v>7.839999999999999</v>
      </c>
      <c r="N58" s="1">
        <f>SQRT(L58/3.14)</f>
        <v>1.5801314143526808</v>
      </c>
      <c r="O58" s="1">
        <f>L58/(E58*(D58+N58))</f>
        <v>1.4100052895926587</v>
      </c>
      <c r="P58" s="1">
        <f>SQRT(O58)</f>
        <v>1.1874364360220124</v>
      </c>
      <c r="Q58" s="1">
        <f>(E58+F58)/F58</f>
        <v>1.4</v>
      </c>
      <c r="R58" s="1">
        <f>SQRT(Q58)</f>
        <v>1.1832159566199232</v>
      </c>
      <c r="S58" s="1">
        <f>K58*P58*R58</f>
        <v>224.79899817170201</v>
      </c>
    </row>
    <row r="59" spans="1:19">
      <c r="A59">
        <v>2</v>
      </c>
      <c r="B59" t="s">
        <v>2</v>
      </c>
      <c r="C59">
        <f>ROUND(S59,1)</f>
        <v>192.8</v>
      </c>
      <c r="D59" s="3">
        <v>2.2000000000000002</v>
      </c>
      <c r="E59" s="3">
        <v>2</v>
      </c>
      <c r="F59" s="3">
        <v>5</v>
      </c>
      <c r="G59" s="3">
        <v>2.8</v>
      </c>
      <c r="H59" s="3">
        <v>2.8</v>
      </c>
      <c r="I59" s="3">
        <v>2.8</v>
      </c>
      <c r="J59" s="3">
        <v>2.8</v>
      </c>
      <c r="K59" s="2">
        <v>160</v>
      </c>
      <c r="L59" s="1">
        <f>G59*H59</f>
        <v>7.839999999999999</v>
      </c>
      <c r="M59" s="1">
        <f>I59*J59</f>
        <v>7.839999999999999</v>
      </c>
      <c r="N59" s="1">
        <f>SQRT(L59/3.14)</f>
        <v>1.5801314143526808</v>
      </c>
      <c r="O59" s="1">
        <f>L59/(E59*(D59+N59))</f>
        <v>1.0370009849700608</v>
      </c>
      <c r="P59" s="1">
        <f>SQRT(O59)</f>
        <v>1.0183324530672981</v>
      </c>
      <c r="Q59" s="1">
        <f>(E59+F59)/F59</f>
        <v>1.4</v>
      </c>
      <c r="R59" s="1">
        <f>SQRT(Q59)</f>
        <v>1.1832159566199232</v>
      </c>
      <c r="S59" s="1">
        <f>K59*P59*R59</f>
        <v>192.78515321810181</v>
      </c>
    </row>
    <row r="60" spans="1:19">
      <c r="A60">
        <v>3</v>
      </c>
      <c r="B60" t="s">
        <v>2</v>
      </c>
      <c r="C60">
        <f>ROUND(S60,1)</f>
        <v>171.4</v>
      </c>
      <c r="D60" s="3">
        <v>3.2</v>
      </c>
      <c r="E60" s="3">
        <v>2</v>
      </c>
      <c r="F60" s="3">
        <v>5</v>
      </c>
      <c r="G60" s="3">
        <v>2.8</v>
      </c>
      <c r="H60" s="3">
        <v>2.8</v>
      </c>
      <c r="I60" s="3">
        <v>2.8</v>
      </c>
      <c r="J60" s="3">
        <v>2.8</v>
      </c>
      <c r="K60" s="2">
        <v>160</v>
      </c>
      <c r="L60" s="1">
        <f>G60*H60</f>
        <v>7.839999999999999</v>
      </c>
      <c r="M60" s="1">
        <f>I60*J60</f>
        <v>7.839999999999999</v>
      </c>
      <c r="N60" s="1">
        <f>SQRT(L60/3.14)</f>
        <v>1.5801314143526808</v>
      </c>
      <c r="O60" s="1">
        <f>L60/(E60*(D60+N60))</f>
        <v>0.82006113644280232</v>
      </c>
      <c r="P60" s="1">
        <f>SQRT(O60)</f>
        <v>0.90557227013795116</v>
      </c>
      <c r="Q60" s="1">
        <f>(E60+F60)/F60</f>
        <v>1.4</v>
      </c>
      <c r="R60" s="1">
        <f>SQRT(Q60)</f>
        <v>1.1832159566199232</v>
      </c>
      <c r="S60" s="1">
        <f>K60*P60*R60</f>
        <v>171.43800958396022</v>
      </c>
    </row>
    <row r="61" spans="1:19">
      <c r="A61">
        <v>4</v>
      </c>
      <c r="B61" t="s">
        <v>2</v>
      </c>
      <c r="C61">
        <f>ROUND(S61,1)</f>
        <v>155.9</v>
      </c>
      <c r="D61" s="3">
        <v>4.2</v>
      </c>
      <c r="E61" s="3">
        <v>2</v>
      </c>
      <c r="F61" s="3">
        <v>5</v>
      </c>
      <c r="G61" s="3">
        <v>2.8</v>
      </c>
      <c r="H61" s="3">
        <v>2.8</v>
      </c>
      <c r="I61" s="3">
        <v>2.8</v>
      </c>
      <c r="J61" s="3">
        <v>2.8</v>
      </c>
      <c r="K61" s="2">
        <v>160</v>
      </c>
      <c r="L61" s="1">
        <f>G61*H61</f>
        <v>7.839999999999999</v>
      </c>
      <c r="M61" s="1">
        <f>I61*J61</f>
        <v>7.839999999999999</v>
      </c>
      <c r="N61" s="1">
        <f>SQRT(L61/3.14)</f>
        <v>1.5801314143526808</v>
      </c>
      <c r="O61" s="1">
        <f>L61/(E61*(D61+N61))</f>
        <v>0.67818527278916574</v>
      </c>
      <c r="P61" s="1">
        <f>SQRT(O61)</f>
        <v>0.82352005002256368</v>
      </c>
      <c r="Q61" s="1">
        <f>(E61+F61)/F61</f>
        <v>1.4</v>
      </c>
      <c r="R61" s="1">
        <f>SQRT(Q61)</f>
        <v>1.1832159566199232</v>
      </c>
      <c r="S61" s="1">
        <f>K61*P61*R61</f>
        <v>155.90433020530156</v>
      </c>
    </row>
    <row r="62" spans="1:19">
      <c r="A62">
        <v>4</v>
      </c>
      <c r="B62" t="s">
        <v>2</v>
      </c>
      <c r="C62">
        <f>ROUND(S62,1)</f>
        <v>126.2</v>
      </c>
      <c r="D62" s="3">
        <v>4.2</v>
      </c>
      <c r="E62" s="3">
        <v>2</v>
      </c>
      <c r="F62" s="3">
        <v>5</v>
      </c>
      <c r="G62" s="3">
        <v>2.2000000000000002</v>
      </c>
      <c r="H62" s="3">
        <v>2.2000000000000002</v>
      </c>
      <c r="I62" s="3">
        <v>2.8</v>
      </c>
      <c r="J62" s="3">
        <v>2.8</v>
      </c>
      <c r="K62" s="2">
        <v>160</v>
      </c>
      <c r="L62" s="1">
        <f>G62*H62</f>
        <v>4.8400000000000007</v>
      </c>
      <c r="M62" s="1">
        <f>I62*J62</f>
        <v>7.839999999999999</v>
      </c>
      <c r="N62" s="1">
        <f>SQRT(L62/3.14)</f>
        <v>1.2415318255628207</v>
      </c>
      <c r="O62" s="1">
        <f>L62/(E62*(D62+N62))</f>
        <v>0.44472771226504737</v>
      </c>
      <c r="P62" s="1">
        <f>SQRT(O62)</f>
        <v>0.66687908369137461</v>
      </c>
      <c r="Q62" s="1">
        <f>(E62+F62)/F62</f>
        <v>1.4</v>
      </c>
      <c r="R62" s="1">
        <f>SQRT(Q62)</f>
        <v>1.1832159566199232</v>
      </c>
      <c r="S62" s="1">
        <f>K62*P62*R62</f>
        <v>126.24991567355322</v>
      </c>
    </row>
    <row r="63" spans="1:19">
      <c r="A63">
        <v>5</v>
      </c>
      <c r="B63" t="s">
        <v>2</v>
      </c>
      <c r="C63">
        <f>ROUND(S63,1)</f>
        <v>119.9</v>
      </c>
      <c r="D63" s="3">
        <v>8.1999999999999993</v>
      </c>
      <c r="E63" s="3">
        <v>2</v>
      </c>
      <c r="F63" s="3">
        <v>5</v>
      </c>
      <c r="G63" s="3">
        <v>2.8</v>
      </c>
      <c r="H63" s="3">
        <v>2.8</v>
      </c>
      <c r="I63" s="3">
        <v>2.8</v>
      </c>
      <c r="J63" s="3">
        <v>2.8</v>
      </c>
      <c r="K63" s="2">
        <v>160</v>
      </c>
      <c r="L63" s="1">
        <f>G63*H63</f>
        <v>7.839999999999999</v>
      </c>
      <c r="M63" s="1">
        <f>I63*J63</f>
        <v>7.839999999999999</v>
      </c>
      <c r="N63" s="1">
        <f>SQRT(L63/3.14)</f>
        <v>1.5801314143526808</v>
      </c>
      <c r="O63" s="1">
        <f>L63/(E63*(D63+N63))</f>
        <v>0.40081261017078607</v>
      </c>
      <c r="P63" s="1">
        <f>SQRT(O63)</f>
        <v>0.6330976308364975</v>
      </c>
      <c r="Q63" s="1">
        <f>(E63+F63)/F63</f>
        <v>1.4</v>
      </c>
      <c r="R63" s="1">
        <f>SQRT(Q63)</f>
        <v>1.1832159566199232</v>
      </c>
      <c r="S63" s="1">
        <f>K63*P63*R63</f>
        <v>119.85459502464214</v>
      </c>
    </row>
    <row r="64" spans="1:19">
      <c r="A64">
        <v>6</v>
      </c>
      <c r="B64" t="s">
        <v>1</v>
      </c>
      <c r="C64">
        <f>ROUND(S64,1)</f>
        <v>140.19999999999999</v>
      </c>
      <c r="D64" s="3">
        <v>5</v>
      </c>
      <c r="E64" s="3">
        <v>5.3</v>
      </c>
      <c r="F64" s="3">
        <v>10</v>
      </c>
      <c r="G64" s="3">
        <v>4</v>
      </c>
      <c r="H64" s="3">
        <v>5</v>
      </c>
      <c r="I64" s="3">
        <v>4</v>
      </c>
      <c r="J64" s="3">
        <v>5</v>
      </c>
      <c r="K64" s="2">
        <v>160</v>
      </c>
      <c r="L64" s="1">
        <f>G64*H64</f>
        <v>20</v>
      </c>
      <c r="M64" s="1">
        <f>I64*J64</f>
        <v>20</v>
      </c>
      <c r="N64" s="1">
        <f>SQRT(L64/3.14)</f>
        <v>2.5237723256253437</v>
      </c>
      <c r="O64" s="1">
        <f>L64/(E64*(D64+N64))</f>
        <v>0.50155490388881929</v>
      </c>
      <c r="P64" s="1">
        <f>SQRT(O64)</f>
        <v>0.70820541080171029</v>
      </c>
      <c r="Q64" s="1">
        <f>(E64+F64)/F64</f>
        <v>1.53</v>
      </c>
      <c r="R64" s="1">
        <f>SQRT(Q64)</f>
        <v>1.2369316876852983</v>
      </c>
      <c r="S64" s="1">
        <f>K64*P64*R64</f>
        <v>140.16027424173112</v>
      </c>
    </row>
    <row r="65" spans="1:19">
      <c r="A65">
        <v>7</v>
      </c>
      <c r="B65" t="s">
        <v>0</v>
      </c>
      <c r="C65">
        <f>ROUND(S65,1)</f>
        <v>113.9</v>
      </c>
      <c r="D65" s="3">
        <v>5</v>
      </c>
      <c r="E65" s="3">
        <v>5.3</v>
      </c>
      <c r="F65" s="3">
        <v>10</v>
      </c>
      <c r="G65" s="3">
        <v>3.5</v>
      </c>
      <c r="H65" s="3">
        <v>3.5</v>
      </c>
      <c r="I65" s="3">
        <v>3.5</v>
      </c>
      <c r="J65" s="3">
        <v>3.5</v>
      </c>
      <c r="K65" s="2">
        <v>160</v>
      </c>
      <c r="L65" s="1">
        <f>G65*H65</f>
        <v>12.25</v>
      </c>
      <c r="M65" s="1">
        <f>I65*J65</f>
        <v>12.25</v>
      </c>
      <c r="N65" s="1">
        <f>SQRT(L65/3.14)</f>
        <v>1.975164267940851</v>
      </c>
      <c r="O65" s="1">
        <f>L65/(E65*(D65+N65))</f>
        <v>0.33136434726566083</v>
      </c>
      <c r="P65" s="1">
        <f>SQRT(O65)</f>
        <v>0.57564255164612421</v>
      </c>
      <c r="Q65" s="1">
        <f>(E65+F65)/F65</f>
        <v>1.53</v>
      </c>
      <c r="R65" s="1">
        <f>SQRT(Q65)</f>
        <v>1.2369316876852983</v>
      </c>
      <c r="S65" s="1">
        <f>K65*P65*R65</f>
        <v>113.92488206577789</v>
      </c>
    </row>
    <row r="68" spans="1:19">
      <c r="C68" t="s">
        <v>22</v>
      </c>
      <c r="K68" s="10" t="s">
        <v>21</v>
      </c>
      <c r="L68" s="9"/>
      <c r="M68" s="9"/>
      <c r="N68" s="9"/>
      <c r="O68" s="9"/>
      <c r="P68" s="9"/>
      <c r="Q68" s="8"/>
    </row>
    <row r="69" spans="1:19">
      <c r="A69" t="s">
        <v>20</v>
      </c>
      <c r="B69" t="s">
        <v>19</v>
      </c>
      <c r="D69" s="7" t="s">
        <v>18</v>
      </c>
      <c r="E69" s="7"/>
      <c r="F69" s="7"/>
      <c r="G69" s="7"/>
      <c r="H69" s="7"/>
      <c r="I69" s="7"/>
      <c r="J69" s="7"/>
      <c r="O69" t="s">
        <v>17</v>
      </c>
    </row>
    <row r="70" spans="1:19">
      <c r="C70" s="6" t="s">
        <v>16</v>
      </c>
      <c r="D70" s="5" t="s">
        <v>15</v>
      </c>
      <c r="E70" s="3" t="s">
        <v>14</v>
      </c>
      <c r="F70" s="3" t="s">
        <v>13</v>
      </c>
      <c r="G70" s="3" t="s">
        <v>12</v>
      </c>
      <c r="H70" s="3" t="s">
        <v>11</v>
      </c>
      <c r="I70" s="3" t="s">
        <v>10</v>
      </c>
      <c r="J70" s="3" t="s">
        <v>9</v>
      </c>
      <c r="K70" s="2">
        <v>160</v>
      </c>
      <c r="L70" s="1" t="s">
        <v>8</v>
      </c>
      <c r="M70" s="1" t="s">
        <v>7</v>
      </c>
      <c r="N70" s="1" t="s">
        <v>6</v>
      </c>
      <c r="O70" s="4" t="s">
        <v>5</v>
      </c>
      <c r="P70" s="4" t="s">
        <v>4</v>
      </c>
      <c r="Q70" s="4" t="s">
        <v>3</v>
      </c>
    </row>
    <row r="71" spans="1:19">
      <c r="A71">
        <v>1</v>
      </c>
      <c r="B71" t="s">
        <v>2</v>
      </c>
      <c r="C71">
        <f>ROUND(Q71,1)</f>
        <v>101.6</v>
      </c>
      <c r="D71" s="3">
        <v>1.2</v>
      </c>
      <c r="E71" s="3">
        <v>2</v>
      </c>
      <c r="F71" s="3">
        <v>5</v>
      </c>
      <c r="G71" s="3">
        <v>2.8</v>
      </c>
      <c r="H71" s="3">
        <v>2.8</v>
      </c>
      <c r="I71" s="3">
        <v>2.8</v>
      </c>
      <c r="J71" s="3">
        <v>2.8</v>
      </c>
      <c r="K71" s="2">
        <v>160</v>
      </c>
      <c r="L71" s="1">
        <f>G71*H71</f>
        <v>7.839999999999999</v>
      </c>
      <c r="M71" s="1">
        <f>I71*J71</f>
        <v>7.839999999999999</v>
      </c>
      <c r="N71" s="1">
        <f>SQRT(M71/3.14)</f>
        <v>1.5801314143526808</v>
      </c>
      <c r="O71" s="1">
        <f>M71/((E71+F71)*(D71+N71))</f>
        <v>0.40285865416933103</v>
      </c>
      <c r="P71" s="1">
        <f>SQRT(O71)</f>
        <v>0.63471147316661214</v>
      </c>
      <c r="Q71" s="1">
        <f>K71*P71</f>
        <v>101.55383570665794</v>
      </c>
    </row>
    <row r="72" spans="1:19">
      <c r="A72">
        <v>2</v>
      </c>
      <c r="B72" t="s">
        <v>2</v>
      </c>
      <c r="C72">
        <f>ROUND(Q72,1)</f>
        <v>77.400000000000006</v>
      </c>
      <c r="D72" s="3">
        <v>3.2</v>
      </c>
      <c r="E72" s="3">
        <v>2</v>
      </c>
      <c r="F72" s="3">
        <v>5</v>
      </c>
      <c r="G72" s="3">
        <v>2.8</v>
      </c>
      <c r="H72" s="3">
        <v>2.8</v>
      </c>
      <c r="I72" s="3">
        <v>2.8</v>
      </c>
      <c r="J72" s="3">
        <v>2.8</v>
      </c>
      <c r="K72" s="2">
        <v>160</v>
      </c>
      <c r="L72" s="1">
        <f>G72*H72</f>
        <v>7.839999999999999</v>
      </c>
      <c r="M72" s="1">
        <f>I72*J72</f>
        <v>7.839999999999999</v>
      </c>
      <c r="N72" s="1">
        <f>SQRT(M72/3.14)</f>
        <v>1.5801314143526808</v>
      </c>
      <c r="O72" s="1">
        <f>M72/((E72+F72)*(D72+N72))</f>
        <v>0.23430318184080065</v>
      </c>
      <c r="P72" s="1">
        <f>SQRT(O72)</f>
        <v>0.48404873911704455</v>
      </c>
      <c r="Q72" s="1">
        <f>K72*P72</f>
        <v>77.447798258727133</v>
      </c>
    </row>
    <row r="73" spans="1:19">
      <c r="A73">
        <v>3</v>
      </c>
      <c r="B73" t="s">
        <v>2</v>
      </c>
      <c r="C73">
        <f>ROUND(Q73,1)</f>
        <v>70.400000000000006</v>
      </c>
      <c r="D73" s="3">
        <v>4.2</v>
      </c>
      <c r="E73" s="3">
        <v>2</v>
      </c>
      <c r="F73" s="3">
        <v>5</v>
      </c>
      <c r="G73" s="3">
        <v>2.8</v>
      </c>
      <c r="H73" s="3">
        <v>2.8</v>
      </c>
      <c r="I73" s="3">
        <v>2.8</v>
      </c>
      <c r="J73" s="3">
        <v>2.8</v>
      </c>
      <c r="K73" s="2">
        <v>160</v>
      </c>
      <c r="L73" s="1">
        <f>G73*H73</f>
        <v>7.839999999999999</v>
      </c>
      <c r="M73" s="1">
        <f>I73*J73</f>
        <v>7.839999999999999</v>
      </c>
      <c r="N73" s="1">
        <f>SQRT(M73/3.14)</f>
        <v>1.5801314143526808</v>
      </c>
      <c r="O73" s="1">
        <f>M73/((E73+F73)*(D73+N73))</f>
        <v>0.1937672207969045</v>
      </c>
      <c r="P73" s="1">
        <f>SQRT(O73)</f>
        <v>0.44018998261762443</v>
      </c>
      <c r="Q73" s="1">
        <f>K73*P73</f>
        <v>70.430397218819905</v>
      </c>
    </row>
    <row r="74" spans="1:19">
      <c r="A74">
        <v>4</v>
      </c>
      <c r="B74" t="s">
        <v>2</v>
      </c>
      <c r="C74">
        <f>ROUND(Q74,1)</f>
        <v>65</v>
      </c>
      <c r="D74" s="3">
        <v>5.2</v>
      </c>
      <c r="E74" s="3">
        <v>2</v>
      </c>
      <c r="F74" s="3">
        <v>5</v>
      </c>
      <c r="G74" s="3">
        <v>2.8</v>
      </c>
      <c r="H74" s="3">
        <v>2.8</v>
      </c>
      <c r="I74" s="3">
        <v>2.8</v>
      </c>
      <c r="J74" s="3">
        <v>2.8</v>
      </c>
      <c r="K74" s="2">
        <v>160</v>
      </c>
      <c r="L74" s="1">
        <f>G74*H74</f>
        <v>7.839999999999999</v>
      </c>
      <c r="M74" s="1">
        <f>I74*J74</f>
        <v>7.839999999999999</v>
      </c>
      <c r="N74" s="1">
        <f>SQRT(M74/3.14)</f>
        <v>1.5801314143526808</v>
      </c>
      <c r="O74" s="1">
        <f>M74/((E74+F74)*(D74+N74))</f>
        <v>0.16518853862170008</v>
      </c>
      <c r="P74" s="1">
        <f>SQRT(O74)</f>
        <v>0.40643392897456293</v>
      </c>
      <c r="Q74" s="1">
        <f>K74*P74</f>
        <v>65.029428635930074</v>
      </c>
    </row>
    <row r="75" spans="1:19">
      <c r="A75">
        <v>4</v>
      </c>
      <c r="B75" t="s">
        <v>2</v>
      </c>
      <c r="C75">
        <f>ROUND(Q75,1)</f>
        <v>60.7</v>
      </c>
      <c r="D75" s="3">
        <v>6.2</v>
      </c>
      <c r="E75" s="3">
        <v>2</v>
      </c>
      <c r="F75" s="3">
        <v>5</v>
      </c>
      <c r="G75" s="3">
        <v>2.8</v>
      </c>
      <c r="H75" s="3">
        <v>2.8</v>
      </c>
      <c r="I75" s="3">
        <v>2.8</v>
      </c>
      <c r="J75" s="3">
        <v>2.8</v>
      </c>
      <c r="K75" s="2">
        <v>160</v>
      </c>
      <c r="L75" s="1">
        <f>G75*H75</f>
        <v>7.839999999999999</v>
      </c>
      <c r="M75" s="1">
        <f>I75*J75</f>
        <v>7.839999999999999</v>
      </c>
      <c r="N75" s="1">
        <f>SQRT(M75/3.14)</f>
        <v>1.5801314143526808</v>
      </c>
      <c r="O75" s="1">
        <f>M75/((E75+F75)*(D75+N75))</f>
        <v>0.14395643728251672</v>
      </c>
      <c r="P75" s="1">
        <f>SQRT(O75)</f>
        <v>0.379415915958354</v>
      </c>
      <c r="Q75" s="1">
        <f>K75*P75</f>
        <v>60.706546553336636</v>
      </c>
    </row>
    <row r="76" spans="1:19">
      <c r="A76">
        <v>5</v>
      </c>
      <c r="B76" t="s">
        <v>2</v>
      </c>
      <c r="C76">
        <f>ROUND(Q76,1)</f>
        <v>54.1</v>
      </c>
      <c r="D76" s="3">
        <v>8.1999999999999993</v>
      </c>
      <c r="E76" s="3">
        <v>2</v>
      </c>
      <c r="F76" s="3">
        <v>5</v>
      </c>
      <c r="G76" s="3">
        <v>2.8</v>
      </c>
      <c r="H76" s="3">
        <v>2.8</v>
      </c>
      <c r="I76" s="3">
        <v>2.8</v>
      </c>
      <c r="J76" s="3">
        <v>2.8</v>
      </c>
      <c r="K76" s="2">
        <v>160</v>
      </c>
      <c r="L76" s="1">
        <f>G76*H76</f>
        <v>7.839999999999999</v>
      </c>
      <c r="M76" s="1">
        <f>I76*J76</f>
        <v>7.839999999999999</v>
      </c>
      <c r="N76" s="1">
        <f>SQRT(M76/3.14)</f>
        <v>1.5801314143526808</v>
      </c>
      <c r="O76" s="1">
        <f>M76/((E76+F76)*(D76+N76))</f>
        <v>0.11451788862022458</v>
      </c>
      <c r="P76" s="1">
        <f>SQRT(O76)</f>
        <v>0.33840491813835177</v>
      </c>
      <c r="Q76" s="1">
        <f>K76*P76</f>
        <v>54.144786902136282</v>
      </c>
    </row>
    <row r="77" spans="1:19">
      <c r="A77">
        <v>6</v>
      </c>
      <c r="B77" t="s">
        <v>1</v>
      </c>
      <c r="C77">
        <f>ROUND(Q77,1)</f>
        <v>66.7</v>
      </c>
      <c r="D77" s="3">
        <v>5</v>
      </c>
      <c r="E77" s="3">
        <v>5.3</v>
      </c>
      <c r="F77" s="3">
        <v>10</v>
      </c>
      <c r="G77" s="3">
        <v>4</v>
      </c>
      <c r="H77" s="3">
        <v>5</v>
      </c>
      <c r="I77" s="3">
        <v>4</v>
      </c>
      <c r="J77" s="3">
        <v>5</v>
      </c>
      <c r="K77" s="2">
        <v>160</v>
      </c>
      <c r="L77" s="1">
        <f>G77*H77</f>
        <v>20</v>
      </c>
      <c r="M77" s="1">
        <f>I77*J77</f>
        <v>20</v>
      </c>
      <c r="N77" s="1">
        <f>SQRT(M77/3.14)</f>
        <v>2.5237723256253437</v>
      </c>
      <c r="O77" s="1">
        <f>M77/((E77+F77)*(D77+N77))</f>
        <v>0.17374124121638834</v>
      </c>
      <c r="P77" s="1">
        <f>SQRT(O77)</f>
        <v>0.4168227935422778</v>
      </c>
      <c r="Q77" s="1">
        <f>K77*P77</f>
        <v>66.691646966764452</v>
      </c>
    </row>
    <row r="78" spans="1:19">
      <c r="A78">
        <v>7</v>
      </c>
      <c r="B78" t="s">
        <v>0</v>
      </c>
      <c r="C78">
        <f>ROUND(Q78,1)</f>
        <v>54.2</v>
      </c>
      <c r="D78" s="3">
        <v>5</v>
      </c>
      <c r="E78" s="3">
        <v>5.3</v>
      </c>
      <c r="F78" s="3">
        <v>10</v>
      </c>
      <c r="G78" s="3">
        <v>3.5</v>
      </c>
      <c r="H78" s="3">
        <v>3.5</v>
      </c>
      <c r="I78" s="3">
        <v>3.5</v>
      </c>
      <c r="J78" s="3">
        <v>3.5</v>
      </c>
      <c r="K78" s="2">
        <v>160</v>
      </c>
      <c r="L78" s="1">
        <f>G78*H78</f>
        <v>12.25</v>
      </c>
      <c r="M78" s="1">
        <f>I78*J78</f>
        <v>12.25</v>
      </c>
      <c r="N78" s="1">
        <f>SQRT(M78/3.14)</f>
        <v>1.975164267940851</v>
      </c>
      <c r="O78" s="1">
        <f>M78/((E78+F78)*(D78+N78))</f>
        <v>0.1147863425168629</v>
      </c>
      <c r="P78" s="1">
        <f>SQRT(O78)</f>
        <v>0.33880133192899775</v>
      </c>
      <c r="Q78" s="1">
        <f>K78*P78</f>
        <v>54.20821310863964</v>
      </c>
    </row>
  </sheetData>
  <mergeCells count="8">
    <mergeCell ref="K68:Q68"/>
    <mergeCell ref="D69:J69"/>
    <mergeCell ref="D25:J25"/>
    <mergeCell ref="K25:Q25"/>
    <mergeCell ref="D40:J40"/>
    <mergeCell ref="K40:Q40"/>
    <mergeCell ref="K55:S55"/>
    <mergeCell ref="D56:J56"/>
  </mergeCells>
  <phoneticPr fontId="1"/>
  <hyperlinks>
    <hyperlink ref="G2" r:id="rId1"/>
  </hyperlinks>
  <pageMargins left="0.7" right="0.7" top="0.75" bottom="0.75" header="0.3" footer="0.3"/>
  <pageSetup paperSize="9" orientation="portrait" horizontalDpi="300" verticalDpi="300" r:id="rId2"/>
  <legacyDrawing r:id="rId3"/>
  <oleObjects>
    <oleObject progId="Equation.3" shapeId="1025" r:id="rId4"/>
    <oleObject progId="Equation.3" shapeId="1026" r:id="rId5"/>
    <oleObject progId="Equation.3" shapeId="1027" r:id="rId6"/>
    <oleObject progId="Equation.3" shapeId="1028" r:id="rId7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共振周波数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Masayuki</dc:creator>
  <cp:lastModifiedBy>Masayuki</cp:lastModifiedBy>
  <dcterms:created xsi:type="dcterms:W3CDTF">2014-02-28T05:05:45Z</dcterms:created>
  <dcterms:modified xsi:type="dcterms:W3CDTF">2014-02-28T05:07:44Z</dcterms:modified>
</cp:coreProperties>
</file>